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/>
  <c r="E59"/>
  <c r="D45"/>
  <c r="D41"/>
  <c r="F38"/>
  <c r="F39" s="1"/>
  <c r="F27"/>
  <c r="F25" s="1"/>
  <c r="F15"/>
  <c r="F10"/>
  <c r="F8" s="1"/>
  <c r="E38"/>
  <c r="E39" s="1"/>
  <c r="E27"/>
  <c r="E25" s="1"/>
  <c r="E10"/>
  <c r="D35"/>
  <c r="D37" s="1"/>
  <c r="D39" s="1"/>
  <c r="E8"/>
  <c r="E15"/>
  <c r="F32" l="1"/>
  <c r="F43" s="1"/>
  <c r="D10"/>
  <c r="D8" s="1"/>
  <c r="D27"/>
  <c r="D25" s="1"/>
  <c r="D18"/>
  <c r="F64" l="1"/>
  <c r="F62"/>
  <c r="D15"/>
  <c r="D32" s="1"/>
  <c r="D51" s="1"/>
  <c r="E32"/>
  <c r="E42" s="1"/>
  <c r="E64" l="1"/>
  <c r="E62"/>
  <c r="D56"/>
  <c r="D54"/>
  <c r="D47" l="1"/>
  <c r="D48" s="1"/>
</calcChain>
</file>

<file path=xl/sharedStrings.xml><?xml version="1.0" encoding="utf-8"?>
<sst xmlns="http://schemas.openxmlformats.org/spreadsheetml/2006/main" count="66" uniqueCount="62">
  <si>
    <t>РАСЧЕТ</t>
  </si>
  <si>
    <t>Наименование затрат</t>
  </si>
  <si>
    <t>в том числе</t>
  </si>
  <si>
    <t>Административные расходы ,всего(тыс.сом)</t>
  </si>
  <si>
    <t>Цеховые расходы, всего (тыс.сом.)</t>
  </si>
  <si>
    <t>ИТОГО затраты  (тыс.сом)</t>
  </si>
  <si>
    <t xml:space="preserve">Стоимость услуг по вывозу ТБО для населения </t>
  </si>
  <si>
    <t>с учетом НсП 2%</t>
  </si>
  <si>
    <t>организаций с учетом НДС(12%) и НсП(2%)</t>
  </si>
  <si>
    <t xml:space="preserve">организаций с учетом налогов </t>
  </si>
  <si>
    <t>Директор</t>
  </si>
  <si>
    <t>Главный бухгалтер</t>
  </si>
  <si>
    <t>Обслуживаемое население города состаляет (тыс.чел)</t>
  </si>
  <si>
    <t xml:space="preserve">Стоимость услуг по вывозу ТБО 0,75 куб.метр для населения </t>
  </si>
  <si>
    <t xml:space="preserve">Стоимость услуг по вывозу ТБО одного рейса </t>
  </si>
  <si>
    <t>- амортизационные отчисление основ.сред-в</t>
  </si>
  <si>
    <t>- ремонтный фонд</t>
  </si>
  <si>
    <t>- затраты на ГСМ</t>
  </si>
  <si>
    <t>в.т.ч. -оплата труда работников АУП</t>
  </si>
  <si>
    <t xml:space="preserve">- оплата труда общехозйств.персоналов </t>
  </si>
  <si>
    <t>- тепло энерго и водоресурсы</t>
  </si>
  <si>
    <t>- услуги связи</t>
  </si>
  <si>
    <t>- приобретение канц товаров</t>
  </si>
  <si>
    <t>- расходы на компьютерную технику,услуги</t>
  </si>
  <si>
    <t>Специалист ПТО</t>
  </si>
  <si>
    <t>Для население</t>
  </si>
  <si>
    <t>Для бюджетных организации</t>
  </si>
  <si>
    <t>Для хоз. субъектов</t>
  </si>
  <si>
    <t>16,50 сом</t>
  </si>
  <si>
    <t>220,70 сом</t>
  </si>
  <si>
    <t>250,30 сом</t>
  </si>
  <si>
    <t>Основные проихводственные расходы всего (тыс. сом)</t>
  </si>
  <si>
    <t>в.т.ч. -оплата труда работ-ков управления цехом</t>
  </si>
  <si>
    <t>- отчисления  на социональное страх-е 17,25%</t>
  </si>
  <si>
    <t>Коэффицент уплотнения ТБО</t>
  </si>
  <si>
    <t>с учетом НсП 2%(194,18+2%)</t>
  </si>
  <si>
    <t>Налог с продаж 2%</t>
  </si>
  <si>
    <t>Себестоимость вывоза ТБО  в год (5882,6 т.с : 30,30 тыс.м3) сом</t>
  </si>
  <si>
    <r>
      <t xml:space="preserve">Себестоимость вывоза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ТБО   в год (2982,7 тыс.сом:15,14 м) сом</t>
    </r>
  </si>
  <si>
    <r>
      <t xml:space="preserve">Себестоимость вывоза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ТБО   в год (3382,8 тыс.сом:15,14 м) сом</t>
    </r>
  </si>
  <si>
    <t>Стоимость услуг по вывозу ТБО с учетом 2% для населения в месяц</t>
  </si>
  <si>
    <t>Себестоимость вывоза ТБО в месяц с одного   человека (194,18сом:12месяц) сом</t>
  </si>
  <si>
    <t>Стоимость услуг по вывозу ТБО одного рейса (мусоровоза и бульдозера) для организаций(в среднем 7,55 метр куб)с учетом НДС</t>
  </si>
  <si>
    <r>
      <t xml:space="preserve">мусоровоза и бульдозера для населения (в среднем 7,52 </t>
    </r>
    <r>
      <rPr>
        <b/>
        <sz val="11"/>
        <color theme="1"/>
        <rFont val="Times New Roman"/>
        <family val="1"/>
        <charset val="204"/>
      </rPr>
      <t>куб м.</t>
    </r>
    <r>
      <rPr>
        <sz val="11"/>
        <color theme="1"/>
        <rFont val="Times New Roman"/>
        <family val="1"/>
        <charset val="204"/>
      </rPr>
      <t>)</t>
    </r>
  </si>
  <si>
    <t>(197,05+12%+2%)  и (223,48+12%+2%)</t>
  </si>
  <si>
    <t>затрат на  услуги по сбору, транспортировке и размещению твердых бытовых отходов (ТБО)  по  МП "Универсал"  г. Кара-Балта</t>
  </si>
  <si>
    <t>в.т.ч. -оплата труда основного производства персонала</t>
  </si>
  <si>
    <t xml:space="preserve"> - отчисления  на социональное страхования 17,25%</t>
  </si>
  <si>
    <t>- другие расходы приобретения</t>
  </si>
  <si>
    <t>- затраты на охрану труда и технику безопасности</t>
  </si>
  <si>
    <t>- отчисления на социональное страх-е  17,25%</t>
  </si>
  <si>
    <t>ИТОГО объем ТБО с учетом уплотнения (т.м3)</t>
  </si>
  <si>
    <t>Услуги хоз субъект по вывозу ТБО с учетом коэф.уплотнения (т.м3)</t>
  </si>
  <si>
    <r>
      <t>Норма населения  ТБО в год на 1 человека (</t>
    </r>
    <r>
      <rPr>
        <b/>
        <sz val="11"/>
        <color theme="1"/>
        <rFont val="Times New Roman"/>
        <family val="1"/>
        <charset val="204"/>
      </rPr>
      <t>м3)</t>
    </r>
  </si>
  <si>
    <t>Среднегодовой обьем ТБО с учетом коэф. уплотнения (т. м3)</t>
  </si>
  <si>
    <r>
      <t>Средней объем ТБО за последние 3 года(</t>
    </r>
    <r>
      <rPr>
        <b/>
        <sz val="11"/>
        <color theme="1"/>
        <rFont val="Times New Roman"/>
        <family val="1"/>
        <charset val="204"/>
      </rPr>
      <t>тыс.м3</t>
    </r>
    <r>
      <rPr>
        <sz val="11"/>
        <color theme="1"/>
        <rFont val="Times New Roman"/>
        <family val="1"/>
        <charset val="204"/>
      </rPr>
      <t>)</t>
    </r>
  </si>
  <si>
    <t>- амортизационные отчисления основ.сред-в</t>
  </si>
  <si>
    <t>Т. Джапсаров</t>
  </si>
  <si>
    <t>К. Джумабекова</t>
  </si>
  <si>
    <t>С. Джаманкулов</t>
  </si>
  <si>
    <r>
      <t xml:space="preserve">Стоимость услуг по вывозу </t>
    </r>
    <r>
      <rPr>
        <b/>
        <sz val="11"/>
        <color theme="1"/>
        <rFont val="Times New Roman"/>
        <family val="1"/>
        <charset val="204"/>
      </rPr>
      <t xml:space="preserve">1м3 </t>
    </r>
    <r>
      <rPr>
        <sz val="11"/>
        <color theme="1"/>
        <rFont val="Times New Roman"/>
        <family val="1"/>
        <charset val="204"/>
      </rPr>
      <t xml:space="preserve"> ТБО для</t>
    </r>
  </si>
  <si>
    <r>
      <t>Стоимость услуг по вывозу ТБО  0,75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для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</si>
</sst>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49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Layout" topLeftCell="A6" zoomScaleNormal="175" workbookViewId="0">
      <selection activeCell="B62" sqref="B62"/>
    </sheetView>
  </sheetViews>
  <sheetFormatPr defaultRowHeight="15"/>
  <cols>
    <col min="1" max="1" width="9.140625" style="4"/>
    <col min="2" max="2" width="9.140625" style="1"/>
    <col min="3" max="3" width="39.5703125" style="1" customWidth="1"/>
    <col min="4" max="4" width="10.5703125" style="1" customWidth="1"/>
    <col min="5" max="5" width="13.42578125" style="1" customWidth="1"/>
    <col min="6" max="6" width="11.85546875" style="1" customWidth="1"/>
    <col min="7" max="16384" width="9.140625" style="1"/>
  </cols>
  <sheetData>
    <row r="1" spans="1:10" ht="15" customHeight="1">
      <c r="A1" s="27" t="s">
        <v>0</v>
      </c>
      <c r="B1" s="27"/>
      <c r="C1" s="27"/>
      <c r="D1" s="27"/>
      <c r="E1" s="27"/>
      <c r="F1" s="27"/>
    </row>
    <row r="2" spans="1:10" ht="11.25" customHeight="1">
      <c r="A2" s="24"/>
      <c r="B2" s="24"/>
      <c r="C2" s="24"/>
      <c r="D2" s="24"/>
      <c r="E2" s="24"/>
      <c r="F2" s="24"/>
    </row>
    <row r="3" spans="1:10" ht="27.75" customHeight="1">
      <c r="A3" s="32" t="s">
        <v>45</v>
      </c>
      <c r="B3" s="32"/>
      <c r="C3" s="32"/>
      <c r="D3" s="32"/>
      <c r="E3" s="32"/>
      <c r="F3" s="32"/>
    </row>
    <row r="4" spans="1:10">
      <c r="D4" s="5"/>
      <c r="E4" s="5"/>
      <c r="F4" s="5"/>
    </row>
    <row r="5" spans="1:10" ht="15" customHeight="1">
      <c r="A5" s="30" t="s">
        <v>1</v>
      </c>
      <c r="B5" s="30"/>
      <c r="C5" s="30"/>
      <c r="D5" s="30" t="s">
        <v>2</v>
      </c>
      <c r="E5" s="30"/>
      <c r="F5" s="30"/>
    </row>
    <row r="6" spans="1:10" ht="44.25" customHeight="1">
      <c r="A6" s="31"/>
      <c r="B6" s="31"/>
      <c r="C6" s="31"/>
      <c r="D6" s="25" t="s">
        <v>25</v>
      </c>
      <c r="E6" s="26" t="s">
        <v>26</v>
      </c>
      <c r="F6" s="26" t="s">
        <v>27</v>
      </c>
    </row>
    <row r="7" spans="1:10">
      <c r="A7" s="6"/>
      <c r="B7" s="7"/>
      <c r="C7" s="7"/>
      <c r="D7" s="8" t="s">
        <v>28</v>
      </c>
      <c r="E7" s="8" t="s">
        <v>29</v>
      </c>
      <c r="F7" s="8" t="s">
        <v>30</v>
      </c>
    </row>
    <row r="8" spans="1:10">
      <c r="A8" s="2" t="s">
        <v>31</v>
      </c>
      <c r="B8" s="3"/>
      <c r="C8" s="3"/>
      <c r="D8" s="9">
        <f>D9+D10+D11+D12+D13+D14</f>
        <v>3450.375</v>
      </c>
      <c r="E8" s="9">
        <f>E9+E10+E11+E12+E13+E14</f>
        <v>2530.375</v>
      </c>
      <c r="F8" s="9">
        <f>F9+F10+F11+F12+F13+F14</f>
        <v>2830.375</v>
      </c>
    </row>
    <row r="9" spans="1:10">
      <c r="A9" s="4" t="s">
        <v>46</v>
      </c>
      <c r="D9" s="10">
        <v>550</v>
      </c>
      <c r="E9" s="10">
        <v>550</v>
      </c>
      <c r="F9" s="10">
        <v>550</v>
      </c>
      <c r="G9" s="11"/>
    </row>
    <row r="10" spans="1:10">
      <c r="A10" s="4" t="s">
        <v>47</v>
      </c>
      <c r="D10" s="10">
        <f>D9*17.25%</f>
        <v>94.874999999999986</v>
      </c>
      <c r="E10" s="10">
        <f>E9*17.25%</f>
        <v>94.874999999999986</v>
      </c>
      <c r="F10" s="10">
        <f>F9*17.25%</f>
        <v>94.874999999999986</v>
      </c>
    </row>
    <row r="11" spans="1:10">
      <c r="A11" s="4" t="s">
        <v>15</v>
      </c>
      <c r="D11" s="10">
        <v>318.10000000000002</v>
      </c>
      <c r="E11" s="10">
        <v>105.5</v>
      </c>
      <c r="F11" s="10">
        <v>105.5</v>
      </c>
    </row>
    <row r="12" spans="1:10">
      <c r="A12" s="4" t="s">
        <v>16</v>
      </c>
      <c r="D12" s="21">
        <v>800</v>
      </c>
      <c r="E12" s="10">
        <v>400</v>
      </c>
      <c r="F12" s="10">
        <v>400</v>
      </c>
    </row>
    <row r="13" spans="1:10">
      <c r="A13" s="4" t="s">
        <v>17</v>
      </c>
      <c r="C13" s="12"/>
      <c r="D13" s="21">
        <v>837.4</v>
      </c>
      <c r="E13" s="10">
        <v>630</v>
      </c>
      <c r="F13" s="10">
        <v>830</v>
      </c>
    </row>
    <row r="14" spans="1:10">
      <c r="A14" s="4" t="s">
        <v>48</v>
      </c>
      <c r="C14" s="12"/>
      <c r="D14" s="21">
        <v>850</v>
      </c>
      <c r="E14" s="10">
        <v>750</v>
      </c>
      <c r="F14" s="10">
        <v>850</v>
      </c>
    </row>
    <row r="15" spans="1:10">
      <c r="A15" s="2" t="s">
        <v>3</v>
      </c>
      <c r="D15" s="9">
        <f>D16+D17+D18+D19+D20+D21+D22+D23+D24</f>
        <v>1332.72525</v>
      </c>
      <c r="E15" s="9">
        <f t="shared" ref="E15:F15" si="0">E16+E17+E18+E19+E20+E21+E22+E23+E24</f>
        <v>279.8</v>
      </c>
      <c r="F15" s="9">
        <f t="shared" si="0"/>
        <v>329.8</v>
      </c>
      <c r="G15" s="13"/>
      <c r="H15" s="13"/>
      <c r="I15" s="13"/>
      <c r="J15" s="13"/>
    </row>
    <row r="16" spans="1:10" ht="13.5" customHeight="1">
      <c r="A16" s="4" t="s">
        <v>18</v>
      </c>
      <c r="D16" s="20">
        <v>88.4</v>
      </c>
      <c r="E16" s="20">
        <v>88.4</v>
      </c>
      <c r="F16" s="20">
        <v>88.4</v>
      </c>
    </row>
    <row r="17" spans="1:6" ht="13.5" customHeight="1">
      <c r="A17" s="4" t="s">
        <v>19</v>
      </c>
      <c r="D17" s="20">
        <v>44.5</v>
      </c>
      <c r="E17" s="20">
        <v>44.5</v>
      </c>
      <c r="F17" s="20">
        <v>44.5</v>
      </c>
    </row>
    <row r="18" spans="1:6" ht="13.5" customHeight="1">
      <c r="A18" s="4" t="s">
        <v>50</v>
      </c>
      <c r="D18" s="20">
        <f>(D17+D16)*17.25%</f>
        <v>22.925249999999998</v>
      </c>
      <c r="E18" s="20">
        <v>22.9</v>
      </c>
      <c r="F18" s="20">
        <v>22.9</v>
      </c>
    </row>
    <row r="19" spans="1:6" ht="13.5" customHeight="1">
      <c r="A19" s="4" t="s">
        <v>20</v>
      </c>
      <c r="D19" s="20">
        <v>111.5</v>
      </c>
      <c r="E19" s="20">
        <v>37.200000000000003</v>
      </c>
      <c r="F19" s="20">
        <v>37.200000000000003</v>
      </c>
    </row>
    <row r="20" spans="1:6" ht="13.5" customHeight="1">
      <c r="A20" s="4" t="s">
        <v>21</v>
      </c>
      <c r="D20" s="20">
        <v>30</v>
      </c>
      <c r="E20" s="20">
        <v>7.3</v>
      </c>
      <c r="F20" s="20">
        <v>7.3</v>
      </c>
    </row>
    <row r="21" spans="1:6" ht="13.5" customHeight="1">
      <c r="A21" s="4" t="s">
        <v>22</v>
      </c>
      <c r="D21" s="20">
        <v>70</v>
      </c>
      <c r="E21" s="20">
        <v>16.7</v>
      </c>
      <c r="F21" s="20">
        <v>16.7</v>
      </c>
    </row>
    <row r="22" spans="1:6" ht="13.5" customHeight="1">
      <c r="A22" s="4" t="s">
        <v>23</v>
      </c>
      <c r="D22" s="20">
        <v>50</v>
      </c>
      <c r="E22" s="20">
        <v>40.299999999999997</v>
      </c>
      <c r="F22" s="20">
        <v>40.299999999999997</v>
      </c>
    </row>
    <row r="23" spans="1:6" ht="13.5" customHeight="1">
      <c r="A23" s="4" t="s">
        <v>49</v>
      </c>
      <c r="D23" s="20">
        <v>61.1</v>
      </c>
      <c r="E23" s="20">
        <v>22.5</v>
      </c>
      <c r="F23" s="20">
        <v>22.5</v>
      </c>
    </row>
    <row r="24" spans="1:6" ht="13.5" customHeight="1">
      <c r="A24" s="4" t="s">
        <v>48</v>
      </c>
      <c r="D24" s="20">
        <v>854.3</v>
      </c>
      <c r="E24" s="20"/>
      <c r="F24" s="20">
        <v>50</v>
      </c>
    </row>
    <row r="25" spans="1:6">
      <c r="A25" s="2" t="s">
        <v>4</v>
      </c>
      <c r="B25" s="3"/>
      <c r="C25" s="3"/>
      <c r="D25" s="9">
        <f>D26+D27+D28+D29+D30+D31</f>
        <v>1099.482</v>
      </c>
      <c r="E25" s="9">
        <f>E26+E27+E28+E29+E30+E31</f>
        <v>172.482</v>
      </c>
      <c r="F25" s="9">
        <f>F26+F27+F28+F29+F30+F31</f>
        <v>222.58199999999999</v>
      </c>
    </row>
    <row r="26" spans="1:6">
      <c r="A26" s="4" t="s">
        <v>32</v>
      </c>
      <c r="D26" s="22">
        <v>111.2</v>
      </c>
      <c r="E26" s="22">
        <v>111.2</v>
      </c>
      <c r="F26" s="22">
        <v>111.2</v>
      </c>
    </row>
    <row r="27" spans="1:6">
      <c r="A27" s="4" t="s">
        <v>33</v>
      </c>
      <c r="D27" s="22">
        <f>D26*17.25%</f>
        <v>19.181999999999999</v>
      </c>
      <c r="E27" s="22">
        <f>E26*17.25%</f>
        <v>19.181999999999999</v>
      </c>
      <c r="F27" s="22">
        <f>F26*17.25%</f>
        <v>19.181999999999999</v>
      </c>
    </row>
    <row r="28" spans="1:6">
      <c r="A28" s="4" t="s">
        <v>56</v>
      </c>
      <c r="D28" s="21">
        <v>11.9</v>
      </c>
      <c r="E28" s="21">
        <v>3.9</v>
      </c>
      <c r="F28" s="21">
        <v>3.9</v>
      </c>
    </row>
    <row r="29" spans="1:6">
      <c r="A29" s="4" t="s">
        <v>16</v>
      </c>
      <c r="D29" s="21">
        <v>27.5</v>
      </c>
      <c r="E29" s="21">
        <v>9.1</v>
      </c>
      <c r="F29" s="21">
        <v>9.1</v>
      </c>
    </row>
    <row r="30" spans="1:6">
      <c r="A30" s="4" t="s">
        <v>17</v>
      </c>
      <c r="D30" s="21">
        <v>87.7</v>
      </c>
      <c r="E30" s="21">
        <v>29.1</v>
      </c>
      <c r="F30" s="21">
        <v>29.1</v>
      </c>
    </row>
    <row r="31" spans="1:6">
      <c r="A31" s="4" t="s">
        <v>48</v>
      </c>
      <c r="D31" s="21">
        <v>842</v>
      </c>
      <c r="E31" s="21"/>
      <c r="F31" s="21">
        <v>50.1</v>
      </c>
    </row>
    <row r="32" spans="1:6">
      <c r="A32" s="14" t="s">
        <v>5</v>
      </c>
      <c r="B32" s="15"/>
      <c r="C32" s="15"/>
      <c r="D32" s="9">
        <f>D25+D15+D8</f>
        <v>5882.5822499999995</v>
      </c>
      <c r="E32" s="9">
        <f>E25+E15+E8</f>
        <v>2982.6570000000002</v>
      </c>
      <c r="F32" s="9">
        <f>F25+F15+F8</f>
        <v>3382.7570000000001</v>
      </c>
    </row>
    <row r="33" spans="1:8">
      <c r="A33" s="4" t="s">
        <v>12</v>
      </c>
      <c r="D33" s="9">
        <v>46.2</v>
      </c>
      <c r="E33" s="10"/>
      <c r="F33" s="10"/>
    </row>
    <row r="34" spans="1:8">
      <c r="A34" s="4" t="s">
        <v>53</v>
      </c>
      <c r="C34" s="3"/>
      <c r="D34" s="10">
        <v>1.2</v>
      </c>
      <c r="E34" s="10"/>
      <c r="F34" s="10"/>
    </row>
    <row r="35" spans="1:8">
      <c r="A35" s="4" t="s">
        <v>55</v>
      </c>
      <c r="D35" s="10">
        <f>D33*D34</f>
        <v>55.440000000000005</v>
      </c>
      <c r="E35" s="10">
        <v>27.7</v>
      </c>
      <c r="F35" s="10">
        <v>27.7</v>
      </c>
    </row>
    <row r="36" spans="1:8">
      <c r="A36" s="4" t="s">
        <v>34</v>
      </c>
      <c r="D36" s="16">
        <v>1.83</v>
      </c>
      <c r="E36" s="16">
        <v>1.83</v>
      </c>
      <c r="F36" s="16">
        <v>1.83</v>
      </c>
      <c r="H36" s="10"/>
    </row>
    <row r="37" spans="1:8">
      <c r="A37" s="4" t="s">
        <v>54</v>
      </c>
      <c r="D37" s="16">
        <f>D35/D36</f>
        <v>30.295081967213115</v>
      </c>
      <c r="E37" s="13"/>
      <c r="F37" s="13"/>
    </row>
    <row r="38" spans="1:8">
      <c r="A38" s="4" t="s">
        <v>52</v>
      </c>
      <c r="E38" s="16">
        <f>E35/E36</f>
        <v>15.136612021857923</v>
      </c>
      <c r="F38" s="16">
        <f>F35/F36</f>
        <v>15.136612021857923</v>
      </c>
    </row>
    <row r="39" spans="1:8">
      <c r="A39" s="2" t="s">
        <v>51</v>
      </c>
      <c r="B39" s="3"/>
      <c r="C39" s="3"/>
      <c r="D39" s="17">
        <f>D37</f>
        <v>30.295081967213115</v>
      </c>
      <c r="E39" s="17">
        <f>E38</f>
        <v>15.136612021857923</v>
      </c>
      <c r="F39" s="17">
        <f>F38</f>
        <v>15.136612021857923</v>
      </c>
    </row>
    <row r="40" spans="1:8">
      <c r="A40" s="2"/>
      <c r="B40" s="3"/>
      <c r="C40" s="3"/>
      <c r="D40" s="17"/>
      <c r="E40" s="17"/>
      <c r="F40" s="17"/>
    </row>
    <row r="41" spans="1:8">
      <c r="A41" s="4" t="s">
        <v>37</v>
      </c>
      <c r="D41" s="18">
        <f>D32/D39</f>
        <v>194.17614569805193</v>
      </c>
      <c r="E41" s="13"/>
      <c r="F41" s="13"/>
    </row>
    <row r="42" spans="1:8">
      <c r="A42" s="4" t="s">
        <v>38</v>
      </c>
      <c r="E42" s="18">
        <f>E32/E39</f>
        <v>197.04918086642601</v>
      </c>
      <c r="F42" s="13"/>
    </row>
    <row r="43" spans="1:8">
      <c r="A43" s="4" t="s">
        <v>39</v>
      </c>
      <c r="D43" s="13"/>
      <c r="F43" s="18">
        <f>F32/F39</f>
        <v>223.48178014440435</v>
      </c>
    </row>
    <row r="44" spans="1:8">
      <c r="D44" s="13"/>
    </row>
    <row r="45" spans="1:8">
      <c r="A45" s="29" t="s">
        <v>41</v>
      </c>
      <c r="B45" s="29"/>
      <c r="C45" s="29"/>
      <c r="D45" s="18">
        <f>D41/12</f>
        <v>16.181345474837659</v>
      </c>
      <c r="E45" s="13"/>
      <c r="F45" s="13"/>
    </row>
    <row r="46" spans="1:8">
      <c r="A46" s="29"/>
      <c r="B46" s="29"/>
      <c r="C46" s="29"/>
      <c r="E46" s="13"/>
      <c r="F46" s="13"/>
    </row>
    <row r="47" spans="1:8">
      <c r="A47" s="4" t="s">
        <v>36</v>
      </c>
      <c r="B47" s="3"/>
      <c r="C47" s="3"/>
      <c r="D47" s="18">
        <f>D45*2%</f>
        <v>0.32362690949675321</v>
      </c>
      <c r="E47" s="13"/>
      <c r="F47" s="13"/>
    </row>
    <row r="48" spans="1:8">
      <c r="A48" s="4" t="s">
        <v>40</v>
      </c>
      <c r="D48" s="18">
        <f>D45+D47</f>
        <v>16.504972384334412</v>
      </c>
      <c r="E48" s="13"/>
      <c r="F48" s="13"/>
    </row>
    <row r="49" spans="1:6">
      <c r="E49" s="13"/>
      <c r="F49" s="13"/>
    </row>
    <row r="50" spans="1:6">
      <c r="A50" s="4" t="s">
        <v>6</v>
      </c>
      <c r="D50" s="5"/>
    </row>
    <row r="51" spans="1:6">
      <c r="A51" s="4" t="s">
        <v>35</v>
      </c>
      <c r="D51" s="18">
        <f>(D41*2%)+D41</f>
        <v>198.05966861201296</v>
      </c>
      <c r="E51" s="13"/>
      <c r="F51" s="13"/>
    </row>
    <row r="52" spans="1:6">
      <c r="D52" s="19"/>
      <c r="E52" s="13"/>
      <c r="F52" s="13"/>
    </row>
    <row r="53" spans="1:6">
      <c r="A53" s="4" t="s">
        <v>13</v>
      </c>
      <c r="D53" s="13"/>
      <c r="E53" s="13"/>
      <c r="F53" s="13"/>
    </row>
    <row r="54" spans="1:6" ht="12.75" customHeight="1">
      <c r="A54" s="4" t="s">
        <v>7</v>
      </c>
      <c r="D54" s="18">
        <f>((D41/100)*75)+((D41/100*75)*2%)</f>
        <v>148.54475145900975</v>
      </c>
      <c r="E54" s="13"/>
      <c r="F54" s="13"/>
    </row>
    <row r="55" spans="1:6">
      <c r="A55" s="4" t="s">
        <v>14</v>
      </c>
      <c r="D55" s="13"/>
      <c r="E55" s="13"/>
      <c r="F55" s="13"/>
    </row>
    <row r="56" spans="1:6">
      <c r="A56" s="4" t="s">
        <v>43</v>
      </c>
      <c r="C56" s="23"/>
      <c r="D56" s="19">
        <f>D51*7.5</f>
        <v>1485.4475145900972</v>
      </c>
      <c r="E56" s="13"/>
      <c r="F56" s="13"/>
    </row>
    <row r="57" spans="1:6">
      <c r="A57" s="4" t="s">
        <v>60</v>
      </c>
      <c r="D57" s="13"/>
      <c r="E57" s="13"/>
      <c r="F57" s="13"/>
    </row>
    <row r="58" spans="1:6">
      <c r="A58" s="4" t="s">
        <v>8</v>
      </c>
      <c r="D58" s="13"/>
      <c r="E58" s="13"/>
      <c r="F58" s="13"/>
    </row>
    <row r="59" spans="1:6">
      <c r="A59" s="4" t="s">
        <v>44</v>
      </c>
      <c r="D59" s="13"/>
      <c r="E59" s="18">
        <f>(E42*12%)+(0)+E42</f>
        <v>220.69508257039712</v>
      </c>
      <c r="F59" s="18">
        <f>(F43*12%)+(0)+F43</f>
        <v>250.29959376173287</v>
      </c>
    </row>
    <row r="60" spans="1:6">
      <c r="D60" s="13"/>
      <c r="E60" s="13"/>
      <c r="F60" s="13"/>
    </row>
    <row r="61" spans="1:6">
      <c r="A61" s="4" t="s">
        <v>61</v>
      </c>
      <c r="D61" s="13"/>
      <c r="E61" s="13"/>
      <c r="F61" s="13"/>
    </row>
    <row r="62" spans="1:6">
      <c r="A62" s="4" t="s">
        <v>9</v>
      </c>
      <c r="D62" s="13"/>
      <c r="E62" s="18">
        <f>(E59/100*75)</f>
        <v>165.52131192779785</v>
      </c>
      <c r="F62" s="18">
        <f>(F59/100*75)</f>
        <v>187.72469532129963</v>
      </c>
    </row>
    <row r="63" spans="1:6">
      <c r="A63" s="28" t="s">
        <v>42</v>
      </c>
      <c r="B63" s="28"/>
      <c r="C63" s="28"/>
      <c r="D63" s="13"/>
      <c r="E63" s="13"/>
      <c r="F63" s="13"/>
    </row>
    <row r="64" spans="1:6">
      <c r="A64" s="28"/>
      <c r="B64" s="28"/>
      <c r="C64" s="28"/>
      <c r="D64" s="13"/>
      <c r="E64" s="10">
        <f>E59*7.55</f>
        <v>1666.2478734064982</v>
      </c>
      <c r="F64" s="10">
        <f>F59*7.55</f>
        <v>1889.7619329010831</v>
      </c>
    </row>
    <row r="65" spans="1:6">
      <c r="D65" s="13"/>
      <c r="E65" s="13"/>
      <c r="F65" s="13"/>
    </row>
    <row r="66" spans="1:6">
      <c r="D66" s="13"/>
      <c r="E66" s="13"/>
      <c r="F66" s="13"/>
    </row>
    <row r="67" spans="1:6">
      <c r="D67" s="13"/>
      <c r="E67" s="13"/>
      <c r="F67" s="13"/>
    </row>
    <row r="69" spans="1:6">
      <c r="A69" s="4" t="s">
        <v>10</v>
      </c>
      <c r="E69" s="1" t="s">
        <v>57</v>
      </c>
    </row>
    <row r="71" spans="1:6">
      <c r="A71" s="4" t="s">
        <v>11</v>
      </c>
      <c r="E71" s="1" t="s">
        <v>58</v>
      </c>
    </row>
    <row r="73" spans="1:6">
      <c r="A73" s="4" t="s">
        <v>24</v>
      </c>
      <c r="E73" s="1" t="s">
        <v>59</v>
      </c>
    </row>
  </sheetData>
  <mergeCells count="6">
    <mergeCell ref="A1:F1"/>
    <mergeCell ref="A63:C64"/>
    <mergeCell ref="A45:C46"/>
    <mergeCell ref="A5:C6"/>
    <mergeCell ref="D5:F5"/>
    <mergeCell ref="A3:F3"/>
  </mergeCell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Гулипа</dc:creator>
  <cp:lastModifiedBy>Admin</cp:lastModifiedBy>
  <cp:lastPrinted>2019-04-29T11:37:31Z</cp:lastPrinted>
  <dcterms:created xsi:type="dcterms:W3CDTF">2019-04-29T02:43:58Z</dcterms:created>
  <dcterms:modified xsi:type="dcterms:W3CDTF">2019-05-02T07:54:47Z</dcterms:modified>
</cp:coreProperties>
</file>